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71A7A204-8724-48B7-9CCC-97A6DC80584B}" xr6:coauthVersionLast="47" xr6:coauthVersionMax="47" xr10:uidLastSave="{00000000-0000-0000-0000-000000000000}"/>
  <bookViews>
    <workbookView xWindow="-120" yWindow="-120" windowWidth="19905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" i="1" l="1"/>
  <c r="N19" i="1"/>
  <c r="N17" i="1"/>
  <c r="N15" i="1"/>
  <c r="N13" i="1"/>
  <c r="N11" i="1"/>
  <c r="N9" i="1"/>
  <c r="I15" i="1"/>
  <c r="F15" i="1"/>
  <c r="I13" i="1"/>
  <c r="L13" i="1" s="1"/>
  <c r="F13" i="1"/>
  <c r="F11" i="1"/>
  <c r="L15" i="1"/>
  <c r="F9" i="1"/>
  <c r="I21" i="1"/>
  <c r="L21" i="1" s="1"/>
  <c r="I19" i="1"/>
  <c r="L19" i="1" s="1"/>
  <c r="I17" i="1"/>
  <c r="L17" i="1" s="1"/>
  <c r="I11" i="1"/>
  <c r="L11" i="1" s="1"/>
  <c r="I9" i="1"/>
  <c r="L9" i="1" s="1"/>
  <c r="F21" i="1"/>
  <c r="F19" i="1"/>
  <c r="F17" i="1"/>
</calcChain>
</file>

<file path=xl/sharedStrings.xml><?xml version="1.0" encoding="utf-8"?>
<sst xmlns="http://schemas.openxmlformats.org/spreadsheetml/2006/main" count="29" uniqueCount="29">
  <si>
    <t>Tile Size (mm)</t>
  </si>
  <si>
    <t>Grout Joint Size</t>
  </si>
  <si>
    <t>Width</t>
  </si>
  <si>
    <t>Length</t>
  </si>
  <si>
    <t>Thickness</t>
  </si>
  <si>
    <t>(mm)</t>
  </si>
  <si>
    <t>Notes:</t>
  </si>
  <si>
    <t xml:space="preserve">Calculated coverage indicated is approximate, based on "nominal" tile size and is provided for purposes of estimation only. </t>
  </si>
  <si>
    <t>Actual coverage will vary depending on jobsite conditions, actual tile size and installed grout joint size. Use of sufficient thin-set reduces grout requirement.</t>
  </si>
  <si>
    <t>Reduce 10% to 15% of above coverage for waste, spillage and clean-up with Ceramic Tile &amp; Vitrified tiles.</t>
  </si>
  <si>
    <t>Laticrete 500 Series, Sanded Grout</t>
  </si>
  <si>
    <t>Laticrete 600 Series, Unsanded Grout</t>
  </si>
  <si>
    <t>Name of MYK Laticrete Grout</t>
  </si>
  <si>
    <t>Theoretical Coverage per unit in SFT</t>
  </si>
  <si>
    <t>Theoretical Coverage per Unit in RMT</t>
  </si>
  <si>
    <t>Unit size in Kg</t>
  </si>
  <si>
    <t>In ORANGE box, enter desired joint width in mm (fraction or decimal is OK)</t>
  </si>
  <si>
    <t>MYK LATICRETE Grout Spread Calculator</t>
  </si>
  <si>
    <t>To do:</t>
  </si>
  <si>
    <t>Theoretical Coverage per Unit in RFT</t>
  </si>
  <si>
    <t>Measure exact dimensions of tile.                                                                                                                   In YELLOW boxes, enter tile dimensions in mm (fraction or decimal is OK)</t>
  </si>
  <si>
    <t>In BLUE box, enter pack size proposed for the desired grout for coverage calculations.</t>
  </si>
  <si>
    <t>LATICRETE®  Grout - Coverage in Square Feet per Unit, RMT per Unit and RFT per Unit</t>
  </si>
  <si>
    <t>Stellar</t>
  </si>
  <si>
    <t>Latapoxy 2000 Industrial Epoxy Grout</t>
  </si>
  <si>
    <t>SP-100, Stainfree Epoxy Grout - 3 Component</t>
  </si>
  <si>
    <t>UNO - 1 Component</t>
  </si>
  <si>
    <t>DUO - 2 Component</t>
  </si>
  <si>
    <t>Quantity of Grout required for 1000 Sft Area (In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</si>
</sst>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4" xfId="0" applyFont="1" applyBorder="1"/>
    <xf numFmtId="2" fontId="0" fillId="0" borderId="0" xfId="0" applyNumberFormat="1"/>
    <xf numFmtId="0" fontId="4" fillId="0" borderId="11" xfId="0" applyFont="1" applyBorder="1"/>
    <xf numFmtId="2" fontId="1" fillId="0" borderId="9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2" fontId="1" fillId="7" borderId="5" xfId="0" applyNumberFormat="1" applyFont="1" applyFill="1" applyBorder="1" applyAlignment="1">
      <alignment horizontal="center"/>
    </xf>
    <xf numFmtId="2" fontId="1" fillId="7" borderId="16" xfId="0" applyNumberFormat="1" applyFont="1" applyFill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11" xfId="0" applyBorder="1"/>
    <xf numFmtId="0" fontId="0" fillId="0" borderId="27" xfId="0" applyBorder="1"/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/>
    <xf numFmtId="0" fontId="0" fillId="0" borderId="22" xfId="0" applyBorder="1"/>
    <xf numFmtId="0" fontId="0" fillId="0" borderId="29" xfId="0" applyBorder="1"/>
    <xf numFmtId="0" fontId="5" fillId="0" borderId="22" xfId="0" applyFont="1" applyBorder="1" applyAlignment="1">
      <alignment horizontal="left"/>
    </xf>
    <xf numFmtId="0" fontId="3" fillId="8" borderId="24" xfId="0" applyFont="1" applyFill="1" applyBorder="1" applyAlignment="1">
      <alignment vertical="center"/>
    </xf>
    <xf numFmtId="0" fontId="0" fillId="8" borderId="25" xfId="0" applyFill="1" applyBorder="1"/>
    <xf numFmtId="0" fontId="0" fillId="2" borderId="25" xfId="0" applyFill="1" applyBorder="1"/>
    <xf numFmtId="2" fontId="1" fillId="0" borderId="3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7" borderId="3" xfId="0" applyNumberFormat="1" applyFont="1" applyFill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0" fontId="5" fillId="0" borderId="0" xfId="0" applyFont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2" borderId="0" xfId="0" applyNumberFormat="1" applyFont="1" applyFill="1"/>
    <xf numFmtId="164" fontId="4" fillId="2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13" fontId="1" fillId="3" borderId="39" xfId="0" applyNumberFormat="1" applyFont="1" applyFill="1" applyBorder="1"/>
    <xf numFmtId="13" fontId="1" fillId="3" borderId="40" xfId="0" applyNumberFormat="1" applyFont="1" applyFill="1" applyBorder="1"/>
    <xf numFmtId="13" fontId="4" fillId="4" borderId="41" xfId="0" applyNumberFormat="1" applyFont="1" applyFill="1" applyBorder="1" applyAlignment="1">
      <alignment horizontal="right" vertical="center"/>
    </xf>
    <xf numFmtId="2" fontId="7" fillId="0" borderId="36" xfId="0" applyNumberFormat="1" applyFont="1" applyBorder="1" applyAlignment="1">
      <alignment wrapText="1"/>
    </xf>
    <xf numFmtId="2" fontId="7" fillId="0" borderId="37" xfId="0" applyNumberFormat="1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0" fontId="2" fillId="10" borderId="11" xfId="0" applyFont="1" applyFill="1" applyBorder="1"/>
    <xf numFmtId="0" fontId="2" fillId="10" borderId="0" xfId="0" applyFont="1" applyFill="1"/>
    <xf numFmtId="0" fontId="2" fillId="10" borderId="27" xfId="0" applyFont="1" applyFill="1" applyBorder="1"/>
    <xf numFmtId="164" fontId="4" fillId="5" borderId="5" xfId="0" applyNumberFormat="1" applyFont="1" applyFill="1" applyBorder="1" applyAlignment="1">
      <alignment horizontal="center"/>
    </xf>
    <xf numFmtId="164" fontId="4" fillId="5" borderId="13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2" fontId="0" fillId="9" borderId="2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1" fillId="0" borderId="34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164" fontId="4" fillId="6" borderId="16" xfId="0" applyNumberFormat="1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1" fillId="0" borderId="15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left"/>
    </xf>
    <xf numFmtId="2" fontId="1" fillId="0" borderId="18" xfId="0" applyNumberFormat="1" applyFont="1" applyBorder="1" applyAlignment="1">
      <alignment horizontal="left" vertical="center"/>
    </xf>
    <xf numFmtId="2" fontId="1" fillId="0" borderId="9" xfId="0" applyNumberFormat="1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center" wrapText="1"/>
    </xf>
    <xf numFmtId="2" fontId="1" fillId="0" borderId="20" xfId="0" applyNumberFormat="1" applyFont="1" applyBorder="1" applyAlignment="1">
      <alignment horizontal="center" wrapText="1"/>
    </xf>
    <xf numFmtId="164" fontId="4" fillId="6" borderId="5" xfId="0" applyNumberFormat="1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left"/>
    </xf>
    <xf numFmtId="2" fontId="1" fillId="0" borderId="5" xfId="0" applyNumberFormat="1" applyFont="1" applyBorder="1" applyAlignment="1">
      <alignment horizontal="left"/>
    </xf>
    <xf numFmtId="164" fontId="4" fillId="9" borderId="16" xfId="0" applyNumberFormat="1" applyFont="1" applyFill="1" applyBorder="1" applyAlignment="1">
      <alignment horizontal="center"/>
    </xf>
    <xf numFmtId="164" fontId="4" fillId="9" borderId="35" xfId="0" applyNumberFormat="1" applyFont="1" applyFill="1" applyBorder="1" applyAlignment="1">
      <alignment horizontal="center"/>
    </xf>
    <xf numFmtId="2" fontId="0" fillId="0" borderId="19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2" fontId="0" fillId="0" borderId="30" xfId="0" applyNumberFormat="1" applyBorder="1" applyAlignment="1">
      <alignment horizontal="center" wrapText="1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164" fontId="4" fillId="9" borderId="5" xfId="0" applyNumberFormat="1" applyFont="1" applyFill="1" applyBorder="1" applyAlignment="1">
      <alignment horizontal="center"/>
    </xf>
    <xf numFmtId="164" fontId="4" fillId="9" borderId="1" xfId="0" applyNumberFormat="1" applyFont="1" applyFill="1" applyBorder="1" applyAlignment="1">
      <alignment horizontal="center"/>
    </xf>
    <xf numFmtId="164" fontId="4" fillId="5" borderId="16" xfId="0" applyNumberFormat="1" applyFont="1" applyFill="1" applyBorder="1" applyAlignment="1">
      <alignment horizontal="center"/>
    </xf>
    <xf numFmtId="164" fontId="4" fillId="5" borderId="17" xfId="0" applyNumberFormat="1" applyFont="1" applyFill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361950</xdr:colOff>
      <xdr:row>0</xdr:row>
      <xdr:rowOff>9525</xdr:rowOff>
    </xdr:from>
    <xdr:to>
      <xdr:col>14</xdr:col>
      <xdr:colOff>8890</xdr:colOff>
      <xdr:row>1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8B50B82-8A52-E729-216C-A3164AA6A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53150" y="9525"/>
          <a:ext cx="319976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>
      <selection activeCell="Q7" sqref="Q7"/>
    </sheetView>
  </sheetViews>
  <sheetFormatPr defaultRowHeight="15" x14ac:dyDescent="0.25"/>
  <cols>
    <col min="1" max="2" width="10.28515625" bestFit="1" customWidth="1"/>
    <col min="3" max="3" width="10.140625" customWidth="1"/>
    <col min="4" max="4" width="10.42578125" customWidth="1"/>
    <col min="14" max="14" width="16.7109375" customWidth="1"/>
  </cols>
  <sheetData>
    <row r="1" spans="1:14" ht="23.25" customHeight="1" x14ac:dyDescent="0.25">
      <c r="A1" s="19" t="s">
        <v>17</v>
      </c>
      <c r="B1" s="20"/>
      <c r="C1" s="20"/>
      <c r="D1" s="20"/>
      <c r="E1" s="20"/>
      <c r="F1" s="20"/>
      <c r="G1" s="21"/>
      <c r="H1" s="9"/>
      <c r="I1" s="9"/>
      <c r="J1" s="9"/>
      <c r="K1" s="9"/>
      <c r="L1" s="9"/>
      <c r="M1" s="9"/>
      <c r="N1" s="10"/>
    </row>
    <row r="2" spans="1:14" ht="21" customHeight="1" x14ac:dyDescent="0.25">
      <c r="A2" s="11"/>
      <c r="N2" s="12"/>
    </row>
    <row r="3" spans="1:14" ht="15.75" x14ac:dyDescent="0.25">
      <c r="A3" s="44" t="s">
        <v>22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</row>
    <row r="4" spans="1:14" ht="15.75" thickBot="1" x14ac:dyDescent="0.3">
      <c r="A4" s="11"/>
      <c r="B4" s="28"/>
      <c r="E4" s="29"/>
      <c r="F4" s="28"/>
      <c r="N4" s="12"/>
    </row>
    <row r="5" spans="1:14" ht="27.75" customHeight="1" x14ac:dyDescent="0.25">
      <c r="A5" s="87" t="s">
        <v>0</v>
      </c>
      <c r="B5" s="88"/>
      <c r="C5" s="89"/>
      <c r="D5" s="5" t="s">
        <v>1</v>
      </c>
      <c r="E5" s="86" t="s">
        <v>18</v>
      </c>
      <c r="F5" s="85" t="s">
        <v>20</v>
      </c>
      <c r="G5" s="85"/>
      <c r="H5" s="85"/>
      <c r="I5" s="85"/>
      <c r="J5" s="85"/>
      <c r="K5" s="85"/>
      <c r="L5" s="85"/>
      <c r="M5" s="85"/>
      <c r="N5" s="12"/>
    </row>
    <row r="6" spans="1:14" x14ac:dyDescent="0.25">
      <c r="A6" s="3" t="s">
        <v>2</v>
      </c>
      <c r="B6" s="30" t="s">
        <v>3</v>
      </c>
      <c r="C6" s="1" t="s">
        <v>4</v>
      </c>
      <c r="D6" s="6" t="s">
        <v>5</v>
      </c>
      <c r="E6" s="86"/>
      <c r="F6" s="28" t="s">
        <v>16</v>
      </c>
      <c r="G6" s="31"/>
      <c r="H6" s="32"/>
      <c r="N6" s="12"/>
    </row>
    <row r="7" spans="1:14" ht="15.75" thickBot="1" x14ac:dyDescent="0.3">
      <c r="A7" s="38">
        <v>1200</v>
      </c>
      <c r="B7" s="39">
        <v>600</v>
      </c>
      <c r="C7" s="39">
        <v>12</v>
      </c>
      <c r="D7" s="40">
        <v>4</v>
      </c>
      <c r="E7" s="86"/>
      <c r="F7" s="28" t="s">
        <v>21</v>
      </c>
      <c r="G7" s="33"/>
      <c r="H7" s="34"/>
      <c r="I7" s="35"/>
      <c r="N7" s="12"/>
    </row>
    <row r="8" spans="1:14" s="2" customFormat="1" ht="41.25" customHeight="1" x14ac:dyDescent="0.25">
      <c r="A8" s="61" t="s">
        <v>12</v>
      </c>
      <c r="B8" s="62"/>
      <c r="C8" s="62"/>
      <c r="D8" s="62"/>
      <c r="E8" s="4" t="s">
        <v>15</v>
      </c>
      <c r="F8" s="63" t="s">
        <v>13</v>
      </c>
      <c r="G8" s="64"/>
      <c r="H8" s="72"/>
      <c r="I8" s="65" t="s">
        <v>14</v>
      </c>
      <c r="J8" s="66"/>
      <c r="K8" s="75"/>
      <c r="L8" s="65" t="s">
        <v>19</v>
      </c>
      <c r="M8" s="63"/>
      <c r="N8" s="41" t="s">
        <v>28</v>
      </c>
    </row>
    <row r="9" spans="1:14" s="2" customFormat="1" x14ac:dyDescent="0.25">
      <c r="A9" s="68" t="s">
        <v>25</v>
      </c>
      <c r="B9" s="69"/>
      <c r="C9" s="69"/>
      <c r="D9" s="69"/>
      <c r="E9" s="7">
        <v>5</v>
      </c>
      <c r="F9" s="67">
        <f>(E9*(A7+D7)*(B7+D7)*1000*10.764)/(1710*C7*D7*(A7+B7))</f>
        <v>264.90933723196883</v>
      </c>
      <c r="G9" s="67"/>
      <c r="H9" s="73"/>
      <c r="I9" s="47">
        <f>((E9/1710)/((C7/1000)*(D7/1000)))</f>
        <v>60.916179337231966</v>
      </c>
      <c r="J9" s="48"/>
      <c r="K9" s="76"/>
      <c r="L9" s="78">
        <f>I9*3.28</f>
        <v>199.80506822612085</v>
      </c>
      <c r="M9" s="79"/>
      <c r="N9" s="42">
        <f xml:space="preserve"> E9*1000/F9</f>
        <v>18.874381900784915</v>
      </c>
    </row>
    <row r="10" spans="1:14" s="2" customFormat="1" x14ac:dyDescent="0.25">
      <c r="A10" s="82"/>
      <c r="B10" s="83"/>
      <c r="C10" s="83"/>
      <c r="D10" s="83"/>
      <c r="E10" s="84"/>
      <c r="F10" s="57"/>
      <c r="G10" s="57"/>
      <c r="H10" s="73"/>
      <c r="I10" s="49"/>
      <c r="J10" s="50"/>
      <c r="K10" s="76"/>
      <c r="L10" s="49"/>
      <c r="M10" s="53"/>
      <c r="N10" s="26"/>
    </row>
    <row r="11" spans="1:14" s="2" customFormat="1" ht="15.75" thickBot="1" x14ac:dyDescent="0.3">
      <c r="A11" s="68" t="s">
        <v>27</v>
      </c>
      <c r="B11" s="69"/>
      <c r="C11" s="69"/>
      <c r="D11" s="69"/>
      <c r="E11" s="7">
        <v>5</v>
      </c>
      <c r="F11" s="56">
        <f>(E11*(A7+D7)*(B7+D7)*1000*10.764)/(1550*C7*D7*(A7+B7))</f>
        <v>292.25481720430105</v>
      </c>
      <c r="G11" s="56"/>
      <c r="H11" s="73"/>
      <c r="I11" s="47">
        <f>((E11/1550)/((C7/1000)*(D7/1000)))</f>
        <v>67.204301075268816</v>
      </c>
      <c r="J11" s="48"/>
      <c r="K11" s="76"/>
      <c r="L11" s="78">
        <f>I11*3.28</f>
        <v>220.4301075268817</v>
      </c>
      <c r="M11" s="79"/>
      <c r="N11" s="42">
        <f>E11*1000/F11</f>
        <v>17.108357863284574</v>
      </c>
    </row>
    <row r="12" spans="1:14" s="2" customFormat="1" x14ac:dyDescent="0.25">
      <c r="A12" s="82"/>
      <c r="B12" s="83"/>
      <c r="C12" s="83"/>
      <c r="D12" s="83"/>
      <c r="E12" s="84"/>
      <c r="F12" s="57"/>
      <c r="G12" s="57"/>
      <c r="H12" s="73"/>
      <c r="I12" s="49"/>
      <c r="J12" s="50"/>
      <c r="K12" s="76"/>
      <c r="L12" s="49"/>
      <c r="M12" s="53"/>
      <c r="N12" s="27"/>
    </row>
    <row r="13" spans="1:14" s="2" customFormat="1" ht="15.75" thickBot="1" x14ac:dyDescent="0.3">
      <c r="A13" s="54" t="s">
        <v>26</v>
      </c>
      <c r="B13" s="55"/>
      <c r="C13" s="55"/>
      <c r="D13" s="55"/>
      <c r="E13" s="25">
        <v>3</v>
      </c>
      <c r="F13" s="56">
        <f>(E13*(A7+D7)*(B7+D7)*1000*10.764)/(1700*C7*D7*(A7+B7))</f>
        <v>159.88057647058824</v>
      </c>
      <c r="G13" s="56"/>
      <c r="H13" s="73"/>
      <c r="I13" s="47">
        <f>((E13/1700)/((C7/1000)*(D7/1000)))</f>
        <v>36.764705882352942</v>
      </c>
      <c r="J13" s="48"/>
      <c r="K13" s="76"/>
      <c r="L13" s="51">
        <f>I13*3.28</f>
        <v>120.58823529411764</v>
      </c>
      <c r="M13" s="52"/>
      <c r="N13" s="42">
        <f>E13*1000/F13</f>
        <v>18.764005398441146</v>
      </c>
    </row>
    <row r="14" spans="1:14" s="2" customFormat="1" x14ac:dyDescent="0.25">
      <c r="A14" s="22"/>
      <c r="B14" s="23"/>
      <c r="C14" s="23"/>
      <c r="D14" s="23"/>
      <c r="E14" s="24"/>
      <c r="F14" s="57"/>
      <c r="G14" s="57"/>
      <c r="H14" s="73"/>
      <c r="I14" s="49"/>
      <c r="J14" s="50"/>
      <c r="K14" s="76"/>
      <c r="L14" s="49"/>
      <c r="M14" s="53"/>
      <c r="N14" s="27"/>
    </row>
    <row r="15" spans="1:14" s="2" customFormat="1" ht="15.75" thickBot="1" x14ac:dyDescent="0.3">
      <c r="A15" s="54" t="s">
        <v>23</v>
      </c>
      <c r="B15" s="55"/>
      <c r="C15" s="55"/>
      <c r="D15" s="55"/>
      <c r="E15" s="25">
        <v>5</v>
      </c>
      <c r="F15" s="56">
        <f>(E15*(A7+D7)*(B7+D7)*1000*10.764)/(1750*C7*D7*(A7+B7))</f>
        <v>258.85426666666666</v>
      </c>
      <c r="G15" s="56"/>
      <c r="H15" s="73"/>
      <c r="I15" s="47">
        <f>((E15/1750)/((C7/1000)*(D7/1000)))</f>
        <v>59.523809523809526</v>
      </c>
      <c r="J15" s="48"/>
      <c r="K15" s="76"/>
      <c r="L15" s="51">
        <f>I15*3.28</f>
        <v>195.23809523809524</v>
      </c>
      <c r="M15" s="52"/>
      <c r="N15" s="42">
        <f>E15*1000/F15</f>
        <v>19.315887910160004</v>
      </c>
    </row>
    <row r="16" spans="1:14" s="2" customFormat="1" x14ac:dyDescent="0.25">
      <c r="A16" s="22"/>
      <c r="B16" s="23"/>
      <c r="C16" s="23"/>
      <c r="D16" s="23"/>
      <c r="E16" s="24"/>
      <c r="F16" s="49"/>
      <c r="G16" s="58"/>
      <c r="H16" s="73"/>
      <c r="I16" s="49"/>
      <c r="J16" s="50"/>
      <c r="K16" s="76"/>
      <c r="L16" s="49"/>
      <c r="M16" s="53"/>
      <c r="N16" s="27"/>
    </row>
    <row r="17" spans="1:14" s="2" customFormat="1" x14ac:dyDescent="0.25">
      <c r="A17" s="68" t="s">
        <v>10</v>
      </c>
      <c r="B17" s="69"/>
      <c r="C17" s="69"/>
      <c r="D17" s="69"/>
      <c r="E17" s="7">
        <v>10</v>
      </c>
      <c r="F17" s="67">
        <f>(E17*(A7+D7)*(B7+D7)*1000*10.764)/(1740*C7*D7*(A7+B7))</f>
        <v>520.68386973180077</v>
      </c>
      <c r="G17" s="67"/>
      <c r="H17" s="73"/>
      <c r="I17" s="47">
        <f>((E17/1740)/((C7/1000)*(D7/1000)))</f>
        <v>119.73180076628353</v>
      </c>
      <c r="J17" s="48"/>
      <c r="K17" s="76"/>
      <c r="L17" s="78">
        <f>I17*3.28</f>
        <v>392.72030651340992</v>
      </c>
      <c r="M17" s="79"/>
      <c r="N17" s="42">
        <f>E17*1000/F17</f>
        <v>19.205511407816232</v>
      </c>
    </row>
    <row r="18" spans="1:14" s="2" customFormat="1" x14ac:dyDescent="0.25">
      <c r="A18" s="82"/>
      <c r="B18" s="83"/>
      <c r="C18" s="83"/>
      <c r="D18" s="83"/>
      <c r="E18" s="84"/>
      <c r="F18" s="49"/>
      <c r="G18" s="58"/>
      <c r="H18" s="73"/>
      <c r="I18" s="49"/>
      <c r="J18" s="50"/>
      <c r="K18" s="76"/>
      <c r="L18" s="49"/>
      <c r="M18" s="53"/>
      <c r="N18" s="27"/>
    </row>
    <row r="19" spans="1:14" s="2" customFormat="1" x14ac:dyDescent="0.25">
      <c r="A19" s="68" t="s">
        <v>11</v>
      </c>
      <c r="B19" s="69"/>
      <c r="C19" s="69"/>
      <c r="D19" s="69"/>
      <c r="E19" s="7">
        <v>10</v>
      </c>
      <c r="F19" s="67">
        <f>(E19*(A7+D7)*(B7+D7)*1000*10.764)/(1730*C7*D7*(A7+B7))</f>
        <v>523.69360308285161</v>
      </c>
      <c r="G19" s="67"/>
      <c r="H19" s="73"/>
      <c r="I19" s="47">
        <f>((E19/1730)/((C7/1000)*(D7/1000)))</f>
        <v>120.42389210019267</v>
      </c>
      <c r="J19" s="48"/>
      <c r="K19" s="76"/>
      <c r="L19" s="78">
        <f>I19*3.28</f>
        <v>394.99036608863196</v>
      </c>
      <c r="M19" s="79"/>
      <c r="N19" s="42">
        <f>E19*1000/F19</f>
        <v>19.09513490547246</v>
      </c>
    </row>
    <row r="20" spans="1:14" s="2" customFormat="1" x14ac:dyDescent="0.25">
      <c r="A20" s="82"/>
      <c r="B20" s="83"/>
      <c r="C20" s="83"/>
      <c r="D20" s="83"/>
      <c r="E20" s="84"/>
      <c r="F20" s="49"/>
      <c r="G20" s="58"/>
      <c r="H20" s="73"/>
      <c r="I20" s="49"/>
      <c r="J20" s="50"/>
      <c r="K20" s="76"/>
      <c r="L20" s="49"/>
      <c r="M20" s="53"/>
      <c r="N20" s="27"/>
    </row>
    <row r="21" spans="1:14" s="2" customFormat="1" ht="15.75" thickBot="1" x14ac:dyDescent="0.3">
      <c r="A21" s="59" t="s">
        <v>24</v>
      </c>
      <c r="B21" s="60"/>
      <c r="C21" s="60"/>
      <c r="D21" s="60"/>
      <c r="E21" s="8">
        <v>5</v>
      </c>
      <c r="F21" s="56">
        <f>(E21*(A7+D7)*(B7+D7)*1000*10.764)/(1730*C7*D7*(A7+B7))</f>
        <v>261.8468015414258</v>
      </c>
      <c r="G21" s="56"/>
      <c r="H21" s="74"/>
      <c r="I21" s="80">
        <f>((E21/1730)/((C7/1000)*(D7/1000)))</f>
        <v>60.211946050096337</v>
      </c>
      <c r="J21" s="81"/>
      <c r="K21" s="77"/>
      <c r="L21" s="70">
        <f>I21*3.28</f>
        <v>197.49518304431598</v>
      </c>
      <c r="M21" s="71"/>
      <c r="N21" s="43">
        <f>E21*1000/F21</f>
        <v>19.09513490547246</v>
      </c>
    </row>
    <row r="22" spans="1:14" x14ac:dyDescent="0.25">
      <c r="A22" s="13" t="s">
        <v>6</v>
      </c>
      <c r="B22" s="36" t="s">
        <v>7</v>
      </c>
      <c r="C22" s="37"/>
      <c r="N22" s="12"/>
    </row>
    <row r="23" spans="1:14" x14ac:dyDescent="0.25">
      <c r="A23" s="14"/>
      <c r="B23" s="36" t="s">
        <v>8</v>
      </c>
      <c r="N23" s="12"/>
    </row>
    <row r="24" spans="1:14" ht="15.75" thickBot="1" x14ac:dyDescent="0.3">
      <c r="A24" s="15"/>
      <c r="B24" s="18" t="s">
        <v>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</row>
  </sheetData>
  <mergeCells count="59">
    <mergeCell ref="A10:E10"/>
    <mergeCell ref="A12:E12"/>
    <mergeCell ref="A18:E18"/>
    <mergeCell ref="A20:E20"/>
    <mergeCell ref="F5:M5"/>
    <mergeCell ref="E5:E7"/>
    <mergeCell ref="L18:M18"/>
    <mergeCell ref="L19:M19"/>
    <mergeCell ref="L20:M20"/>
    <mergeCell ref="A19:D19"/>
    <mergeCell ref="A5:C5"/>
    <mergeCell ref="F10:G10"/>
    <mergeCell ref="F12:G12"/>
    <mergeCell ref="F18:G18"/>
    <mergeCell ref="F20:G20"/>
    <mergeCell ref="A13:D13"/>
    <mergeCell ref="L21:M21"/>
    <mergeCell ref="H8:H21"/>
    <mergeCell ref="K8:K21"/>
    <mergeCell ref="I10:J10"/>
    <mergeCell ref="I12:J12"/>
    <mergeCell ref="I18:J18"/>
    <mergeCell ref="I20:J20"/>
    <mergeCell ref="L8:M8"/>
    <mergeCell ref="L9:M9"/>
    <mergeCell ref="L10:M10"/>
    <mergeCell ref="L11:M11"/>
    <mergeCell ref="L12:M12"/>
    <mergeCell ref="L17:M17"/>
    <mergeCell ref="I21:J21"/>
    <mergeCell ref="I13:J13"/>
    <mergeCell ref="I14:J14"/>
    <mergeCell ref="A21:D21"/>
    <mergeCell ref="A8:D8"/>
    <mergeCell ref="F8:G8"/>
    <mergeCell ref="I8:J8"/>
    <mergeCell ref="F9:G9"/>
    <mergeCell ref="F11:G11"/>
    <mergeCell ref="F17:G17"/>
    <mergeCell ref="F19:G19"/>
    <mergeCell ref="A9:D9"/>
    <mergeCell ref="A11:D11"/>
    <mergeCell ref="A17:D17"/>
    <mergeCell ref="F21:G21"/>
    <mergeCell ref="I9:J9"/>
    <mergeCell ref="I11:J11"/>
    <mergeCell ref="I17:J17"/>
    <mergeCell ref="I19:J19"/>
    <mergeCell ref="A15:D15"/>
    <mergeCell ref="F13:G13"/>
    <mergeCell ref="F15:G15"/>
    <mergeCell ref="F14:G14"/>
    <mergeCell ref="F16:G16"/>
    <mergeCell ref="I15:J15"/>
    <mergeCell ref="I16:J16"/>
    <mergeCell ref="L13:M13"/>
    <mergeCell ref="L14:M14"/>
    <mergeCell ref="L15:M15"/>
    <mergeCell ref="L16:M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2024-06-24T10:32:41Z</dcterms:modified>
</cp:coreProperties>
</file>